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4E8F250B-562D-426D-AE38-25698BC0E95C}" xr6:coauthVersionLast="47" xr6:coauthVersionMax="47" xr10:uidLastSave="{00000000-0000-0000-0000-000000000000}"/>
  <bookViews>
    <workbookView xWindow="1200" yWindow="6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Z27" i="15"/>
  <c r="Z24" i="15" s="1"/>
  <c r="F30" i="15"/>
  <c r="F31" i="15"/>
  <c r="F33" i="15"/>
  <c r="D24" i="15"/>
  <c r="R27" i="15" l="1"/>
  <c r="R24" i="15" s="1"/>
  <c r="F28" i="15"/>
  <c r="N27" i="15"/>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<sst xmlns="http://schemas.openxmlformats.org/spreadsheetml/2006/main" count="4538" uniqueCount="542">
  <si>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</si>
  <si>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</si>
  <si>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</si>
  <si>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</si>
  <si>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</si>
  <si>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</si>
  <si>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</si>
  <si>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</si>
  <si>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</si>
  <si>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</si>
  <si>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</si>
  <si>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</si>
  <si>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</si>
  <si>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</si>
  <si>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</si>
  <si>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</si>
  <si>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</si>
  <si>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</si>
  <si>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</si>
  <si>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</si>
  <si>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</si>
  <si>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</si>
  <si>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</si>
  <si>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</si>
  <si>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</si>
  <si>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</si>
  <si>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</si>
  <si>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</si>
  <si>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</si>
  <si>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</si>
  <si>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</si>
  <si>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</si>
  <si>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</si>
  <si>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</si>
  <si>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</si>
  <si>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</si>
  <si>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</si>
  <si>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</si>
  <si>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</si>
  <si>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</si>
  <si>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</si>
  <si>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</si>
  <si>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</si>
  <si>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</si>
  <si>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</si>
  <si>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</si>
  <si>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</si>
  <si>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</si>
  <si>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</si>
  <si>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</si>
  <si>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</si>
  <si>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</si>
  <si>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</si>
  <si>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</si>
  <si>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</si>
  <si>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</si>
  <si>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</si>
  <si>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</si>
  <si>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</si>
  <si>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</si>
  <si>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</si>
  <si>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</si>
  <si>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</si>
  <si>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</si>
  <si>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</si>
  <si>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</si>
  <si>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</si>
  <si>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</si>
  <si>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</si>
  <si>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</si>
  <si>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</si>
  <si>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</si>
  <si>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</si>
  <si>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</si>
  <si>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</si>
  <si>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</si>
  <si>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</si>
  <si>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</si>
  <si>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</si>
  <si>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</si>
  <si>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</si>
  <si>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</si>
  <si>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</si>
  <si>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</si>
  <si>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</si>
  <si>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</si>
  <si>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</si>
  <si>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</si>
  <si>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</si>
  <si>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</si>
  <si>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</si>
  <si>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</si>
  <si>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</si>
  <si>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</si>
  <si>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</si>
  <si>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</si>
  <si>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</si>
  <si>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</si>
  <si>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</si>
  <si>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</si>
  <si>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</si>
  <si>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</si>
  <si>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</si>
  <si>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</si>
  <si>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</si>
  <si>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</si>
  <si>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</si>
  <si>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</si>
  <si>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</si>
  <si>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</si>
  <si>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</si>
  <si>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</si>
  <si>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</si>
  <si>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</si>
  <si>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</si>
  <si>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</si>
  <si>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</si>
  <si>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</si>
  <si>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</si>
  <si>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</si>
  <si>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</si>
  <si>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</si>
  <si>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</si>
  <si>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</si>
  <si>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</si>
  <si>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</si>
  <si>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</si>
  <si>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</si>
  <si>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</si>
  <si>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</si>
  <si>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</si>
  <si>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</si>
  <si>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</si>
  <si>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</si>
  <si>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</si>
  <si>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</si>
  <si>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</si>
  <si>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</si>
  <si>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</si>
  <si>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</si>
  <si>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</si>
  <si>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</si>
  <si>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</si>
  <si>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</si>
  <si>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</si>
  <si>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</si>
  <si>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</si>
  <si>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</si>
  <si>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</si>
  <si>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</si>
  <si>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</si>
  <si>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</si>
  <si>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</si>
  <si>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</si>
  <si>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</si>
  <si>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</si>
  <si>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</si>
  <si>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</si>
  <si>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</si>
  <si>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</si>
  <si>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</si>
  <si>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</si>
  <si>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</si>
  <si>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</si>
  <si>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</si>
  <si>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</si>
  <si>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</si>
  <si>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</si>
  <si>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</si>
  <si>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</si>
  <si>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</si>
  <si>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</si>
  <si>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</si>
  <si>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</si>
  <si>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</si>
  <si>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</si>
  <si>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</si>
  <si>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</si>
  <si>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</si>
  <si>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</si>
  <si>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</si>
  <si>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</si>
  <si>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</si>
  <si>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</si>
  <si>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</si>
  <si>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</si>
  <si>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</si>
  <si>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</si>
  <si>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</si>
  <si>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</si>
  <si>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</si>
  <si>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</si>
  <si>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</si>
  <si>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</si>
  <si>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</si>
  <si>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</si>
  <si>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</si>
  <si>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</si>
  <si>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</si>
  <si>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</si>
  <si>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</si>
  <si>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</si>
  <si>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</si>
  <si>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</si>
  <si>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</si>
  <si>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</si>
  <si>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</si>
  <si>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</si>
  <si>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</si>
  <si>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</si>
  <si>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</si>
  <si>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</si>
  <si>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</si>
  <si>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</si>
  <si>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</si>
  <si>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</si>
  <si>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</si>
  <si>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</si>
  <si>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</si>
  <si>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</si>
  <si>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</si>
  <si>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</si>
  <si>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</si>
  <si>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</si>
  <si>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</si>
  <si>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</si>
  <si>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</si>
  <si>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</si>
  <si>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</si>
  <si>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</si>
  <si>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</si>
  <si>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</si>
  <si>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</si>
  <si>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</si>
  <si>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</si>
  <si>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</si>
  <si>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</si>
  <si>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</si>
  <si>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</si>
  <si>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</si>
  <si>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</si>
  <si>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</si>
  <si>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</si>
  <si>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</si>
  <si>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</si>
  <si>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</si>
  <si>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</si>
  <si>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</si>
  <si>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</si>
  <si>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</si>
  <si>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</si>
  <si>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</si>
  <si>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</si>
  <si>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</si>
  <si>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</si>
  <si>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</si>
  <si>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</si>
  <si>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</si>
  <si>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</si>
  <si>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</si>
  <si>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</si>
  <si>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</si>
  <si>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</si>
  <si>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</si>
  <si>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</si>
  <si>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</si>
  <si>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</si>
  <si>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</si>
  <si>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</si>
  <si>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</si>
  <si>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</si>
  <si>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</si>
  <si>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</si>
  <si>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</si>
  <si>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</si>
  <si>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</si>
  <si>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</si>
  <si>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</si>
  <si>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</si>
  <si>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</si>
  <si>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</si>
  <si>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</si>
  <si>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</si>
  <si>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</si>
  <si>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</si>
  <si>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</si>
  <si>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</si>
  <si>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</si>
  <si>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</si>
  <si>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</si>
  <si>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</si>
  <si>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</si>
  <si>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</si>
  <si>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</si>
  <si>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</si>
  <si>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</si>
  <si>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</si>
  <si>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</si>
  <si>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</si>
  <si>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</si>
  <si>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</si>
  <si>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</si>
  <si>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</si>
  <si>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</si>
  <si>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</si>
  <si>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</si>
  <si>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</si>
  <si>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</si>
  <si>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</si>
  <si>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</si>
  <si>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</si>
  <si>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</si>
  <si>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</si>
  <si>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</si>
  <si>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</si>
  <si>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</si>
  <si>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</si>
  <si>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</si>
  <si>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</si>
  <si>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</si>
  <si>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</si>
  <si>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</si>
  <si>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</si>
  <si>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</si>
  <si>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</si>
  <si>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</si>
  <si>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</si>
  <si>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</si>
  <si>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</si>
  <si>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</si>
  <si>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</si>
  <si>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</si>
  <si>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</si>
  <si>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</si>
  <si>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</si>
  <si>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</si>
  <si>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</si>
  <si>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</si>
  <si>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</si>
  <si>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</si>
  <si>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</si>
  <si>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</si>
  <si>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</si>
  <si>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</si>
  <si>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</si>
  <si>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</si>
  <si>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</si>
  <si>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</si>
  <si>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</si>
  <si>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</si>
  <si>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</si>
  <si>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</si>
  <si>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</si>
  <si>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</si>
  <si>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</si>
  <si>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</si>
  <si>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</si>
  <si>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</si>
  <si>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</si>
  <si>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</si>
  <si>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</si>
  <si>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</si>
  <si>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</si>
  <si>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</si>
  <si>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</si>
  <si>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</si>
  <si>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</si>
  <si>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</si>
  <si>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</si>
  <si>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</si>
  <si>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</si>
  <si>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</si>
  <si>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</si>
  <si>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</si>
  <si>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</si>
  <si>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</si>
  <si>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</si>
  <si>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</si>
  <si>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</si>
  <si>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</si>
  <si>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</si>
  <si>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</si>
  <si>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</si>
  <si>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</si>
  <si>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</si>
  <si>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</si>
  <si>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</si>
  <si>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</si>
  <si>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</si>
  <si>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</si>
  <si>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</si>
  <si>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</si>
  <si>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</si>
  <si>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</si>
  <si>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</si>
  <si>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</si>
  <si>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</si>
  <si>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</si>
  <si>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</si>
  <si>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</si>
  <si>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</si>
  <si>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</si>
  <si>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</si>
  <si>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</si>
  <si>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</si>
  <si>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</si>
  <si>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</si>
  <si>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</si>
  <si>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</si>
  <si>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</si>
  <si>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</si>
  <si>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</si>
  <si>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</si>
  <si>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</si>
  <si>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</si>
  <si>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</si>
  <si>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</si>
  <si>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</si>
  <si>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</si>
  <si>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</si>
  <si>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</si>
  <si>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</si>
  <si>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</si>
  <si>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</si>
  <si>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</si>
  <si>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</si>
  <si>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</si>
  <si>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</si>
  <si>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</si>
  <si>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</si>
  <si>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</si>
  <si>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</si>
  <si>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</si>
  <si>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</si>
  <si>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</si>
  <si>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</si>
  <si>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</si>
  <si>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</si>
  <si>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</si>
  <si>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</si>
  <si>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</si>
  <si>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</si>
  <si>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(въездные выездные ворота)</t>
  </si>
  <si>
    <t>Утвержденный план</t>
  </si>
  <si>
    <t>Предложение по корректировке утвержденного плана</t>
  </si>
  <si>
    <t>M_00.0044.000044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</si>
  <si>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</si>
  <si>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</si>
  <si>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</si>
  <si>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</si>
  <si>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</si>
  <si>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</si>
  <si>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</si>
  <si>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</si>
  <si>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</si>
  <si>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</si>
  <si>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</si>
  <si>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</si>
  <si>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</si>
  <si>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</si>
  <si>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</si>
  <si>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</si>
  <si>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</si>
  <si>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</si>
  <si>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</si>
  <si>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</si>
  <si>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</si>
  <si>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</si>
  <si>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</si>
  <si>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</si>
  <si>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</si>
  <si>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</si>
  <si>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</si>
  <si>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</si>
  <si>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</si>
  <si>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</si>
  <si>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</si>
  <si>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</si>
  <si>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</si>
  <si>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</si>
  <si>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</si>
  <si>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</si>
  <si>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</si>
  <si>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</si>
  <si>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</si>
  <si>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</si>
  <si>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</si>
  <si>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</si>
  <si>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</si>
  <si>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</si>
  <si>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</si>
  <si>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</si>
  <si>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</si>
  <si>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</si>
  <si>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</si>
  <si>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</si>
  <si>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</si>
  <si>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</si>
  <si>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</si>
  <si>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</si>
  <si>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</si>
  <si>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</si>
  <si>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</si>
  <si>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</si>
  <si>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</si>
  <si>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</si>
  <si>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</si>
  <si>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</si>
  <si>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</si>
  <si>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</si>
  <si>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</si>
  <si>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0</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</si>
  <si>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</si>
  <si>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</si>
  <si>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</si>
  <si>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</si>
  <si>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</si>
  <si>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</si>
  <si>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</si>
  <si>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</si>
  <si>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</si>
  <si>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</si>
  <si>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ИП</t>
  </si>
  <si>
    <t>СМР</t>
  </si>
  <si>
    <t>ИП-22-00226 от 23.08.2022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</si>
  <si>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</si>
  <si>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</si>
  <si>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</si>
  <si>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419 от 23.05.2023; 
№ 419/1 от 11.09.2023</t>
  </si>
  <si>
    <t>см. комментарии ниже по этапам</t>
  </si>
  <si>
    <t>г. Новосибирск</t>
  </si>
  <si>
    <t>не требуется</t>
  </si>
  <si>
    <t>не относится</t>
  </si>
  <si>
    <t>32,99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</si>
  <si>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</si>
  <si>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</si>
  <si>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</si>
  <si>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542,43 тыс. руб с НДС за 1 шт.</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</si>
  <si>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</si>
  <si>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</si>
  <si>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З</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</si>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</sst>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0.54243080399999999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0.54243080399999988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M_00.0044.000044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Модернизация ПС 220 кВ Восточная в части инженерно-технических средств охраны (въездные выездные ворота)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0.53934571778699991</v>
      </c>
      <c r="D24" s="261">
        <f t="shared" ref="D24:G24" si="0">D25+D26+D27+D32+D33</f>
        <v>0.54243080399999999</v>
      </c>
      <c r="E24" s="262">
        <f>J24+N24+R24+V24+Z24+AE24</f>
        <v>0.54243080399999988</v>
      </c>
      <c r="F24" s="262">
        <f t="shared" ref="F24:F26" si="1">N24+R24+V24+Z24+AE24</f>
        <v>0</v>
      </c>
      <c r="G24" s="253">
        <f t="shared" si="0"/>
        <v>0</v>
      </c>
      <c r="H24" s="253">
        <f>H25+H26+H27+H32+H33</f>
        <v>8.8711927185186487E-2</v>
      </c>
      <c r="I24" s="253" t="s">
        <v>424</v>
      </c>
      <c r="J24" s="261">
        <f>J25+J26+J27+J32+J33</f>
        <v>0.54243080399999988</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8.8711927185186487E-2</v>
      </c>
      <c r="AC24" s="264">
        <f>J24+N24+R24+V24+Z24</f>
        <v>0.54243080399999988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0.45063379060181341</v>
      </c>
      <c r="D27" s="261">
        <v>0.45202567000000005</v>
      </c>
      <c r="E27" s="264">
        <f>J27+N27+R27+V27+Z27+AE27</f>
        <v>0.45202566999999994</v>
      </c>
      <c r="F27" s="264">
        <f t="shared" ref="F27:F68" si="8">N27+R27+V27+Z27+AE27</f>
        <v>0</v>
      </c>
      <c r="G27" s="253">
        <v>0</v>
      </c>
      <c r="H27" s="253">
        <f>SUM(H28:H31)</f>
        <v>0</v>
      </c>
      <c r="I27" s="253" t="s">
        <v>424</v>
      </c>
      <c r="J27" s="261">
        <f>SUM(J28:J31)</f>
        <v>0.45202566999999994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0.45202566999999994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1.7428532051287856E-2</v>
      </c>
      <c r="F28" s="264">
        <f t="shared" si="8"/>
        <v>0</v>
      </c>
      <c r="G28" s="254" t="s">
        <v>424</v>
      </c>
      <c r="H28" s="254">
        <v>0</v>
      </c>
      <c r="I28" s="255">
        <v>0</v>
      </c>
      <c r="J28" s="263">
        <v>1.7428532051287856E-2</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1.7428532051287856E-2</v>
      </c>
      <c r="AE28" s="274">
        <v>0</v>
      </c>
      <c r="AF28" s="274">
        <v>0</v>
      </c>
      <c r="AG28" s="278">
        <v>0</v>
      </c>
      <c r="AH28" s="278">
        <v>0</v>
      </c>
    </row>
    <row r="29" spans="1:34" ht="31.5" x14ac:dyDescent="0.25">
      <c r="A29" s="58" t="s">
        <v>426</v>
      </c>
      <c r="B29" s="42" t="s">
        <v>166</v>
      </c>
      <c r="C29" s="255" t="s">
        <v>424</v>
      </c>
      <c r="D29" s="265" t="s">
        <v>424</v>
      </c>
      <c r="E29" s="264">
        <f t="shared" si="9"/>
        <v>0.43363457507396408</v>
      </c>
      <c r="F29" s="264">
        <f t="shared" si="8"/>
        <v>0</v>
      </c>
      <c r="G29" s="254" t="s">
        <v>424</v>
      </c>
      <c r="H29" s="254">
        <v>0</v>
      </c>
      <c r="I29" s="255">
        <v>0</v>
      </c>
      <c r="J29" s="263">
        <v>0.43363457507396408</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0.43363457507396408</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9.6256287474797786E-4</v>
      </c>
      <c r="F31" s="264">
        <f t="shared" si="8"/>
        <v>0</v>
      </c>
      <c r="G31" s="254" t="s">
        <v>424</v>
      </c>
      <c r="H31" s="254">
        <v>0</v>
      </c>
      <c r="I31" s="255">
        <v>0</v>
      </c>
      <c r="J31" s="263">
        <v>9.6256287474797786E-4</v>
      </c>
      <c r="K31" s="265" t="s">
        <v>59</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9.6256287474797786E-4</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8.8711927185186487E-2</v>
      </c>
      <c r="D33" s="263">
        <v>9.040513399999997E-2</v>
      </c>
      <c r="E33" s="264">
        <f t="shared" si="9"/>
        <v>9.040513399999997E-2</v>
      </c>
      <c r="F33" s="264">
        <f t="shared" si="8"/>
        <v>0</v>
      </c>
      <c r="G33" s="254">
        <v>0</v>
      </c>
      <c r="H33" s="254">
        <v>8.8711927185186487E-2</v>
      </c>
      <c r="I33" s="254">
        <f>I31</f>
        <v>0</v>
      </c>
      <c r="J33" s="263">
        <v>9.040513399999997E-2</v>
      </c>
      <c r="K33" s="263" t="str">
        <f>K31</f>
        <v>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8.8711927185186487E-2</v>
      </c>
      <c r="AC33" s="264">
        <f t="shared" si="7"/>
        <v>9.040513399999997E-2</v>
      </c>
      <c r="AE33" s="274">
        <v>0</v>
      </c>
      <c r="AF33" s="274">
        <f>AF31</f>
        <v>0</v>
      </c>
      <c r="AG33" s="278">
        <v>0</v>
      </c>
      <c r="AH33" s="278">
        <v>0</v>
      </c>
    </row>
    <row r="34" spans="1:34" ht="47.25" x14ac:dyDescent="0.25">
      <c r="A34" s="60" t="s">
        <v>61</v>
      </c>
      <c r="B34" s="59" t="s">
        <v>170</v>
      </c>
      <c r="C34" s="253">
        <f>SUM(C35:C38)</f>
        <v>0</v>
      </c>
      <c r="D34" s="261">
        <f t="shared" ref="D34:G34" si="10">SUM(D35:D38)</f>
        <v>0.45202567000000005</v>
      </c>
      <c r="E34" s="262">
        <f t="shared" si="9"/>
        <v>0</v>
      </c>
      <c r="F34" s="262">
        <f t="shared" si="8"/>
        <v>0</v>
      </c>
      <c r="G34" s="253">
        <f t="shared" si="10"/>
        <v>0.45202567000000005</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1.7016670000000001E-2</v>
      </c>
      <c r="E35" s="264">
        <f t="shared" si="9"/>
        <v>0</v>
      </c>
      <c r="F35" s="264">
        <f t="shared" si="8"/>
        <v>0</v>
      </c>
      <c r="G35" s="254">
        <v>1.7016670000000001E-2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0.43500900000000003</v>
      </c>
      <c r="E36" s="264">
        <f t="shared" si="9"/>
        <v>0</v>
      </c>
      <c r="F36" s="264">
        <f t="shared" si="8"/>
        <v>0</v>
      </c>
      <c r="G36" s="254">
        <v>0.43500900000000003</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1</v>
      </c>
      <c r="E46" s="264">
        <f t="shared" si="9"/>
        <v>0</v>
      </c>
      <c r="F46" s="264">
        <f t="shared" si="8"/>
        <v>0</v>
      </c>
      <c r="G46" s="254">
        <v>1</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1</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0.45202566999999994</v>
      </c>
      <c r="D56" s="263">
        <v>0.45202566999999988</v>
      </c>
      <c r="E56" s="264">
        <f t="shared" si="9"/>
        <v>0</v>
      </c>
      <c r="F56" s="264">
        <f t="shared" si="8"/>
        <v>0</v>
      </c>
      <c r="G56" s="254">
        <v>0.45202566999999999</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1</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M_00.0044.000044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Восточная в части инженерно-технических средств охраны (въездные выездные ворота)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45384</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502.29467</v>
      </c>
      <c r="Q26" s="173" t="s">
        <v>424</v>
      </c>
      <c r="R26" s="175">
        <f>SUM(R27:R86)</f>
        <v>502.29467</v>
      </c>
      <c r="S26" s="173" t="s">
        <v>424</v>
      </c>
      <c r="T26" s="173" t="s">
        <v>424</v>
      </c>
      <c r="U26" s="173" t="s">
        <v>424</v>
      </c>
      <c r="V26" s="173" t="s">
        <v>424</v>
      </c>
      <c r="W26" s="173" t="s">
        <v>424</v>
      </c>
      <c r="X26" s="173" t="s">
        <v>424</v>
      </c>
      <c r="Y26" s="173" t="s">
        <v>424</v>
      </c>
      <c r="Z26" s="173" t="s">
        <v>424</v>
      </c>
      <c r="AA26" s="173" t="s">
        <v>424</v>
      </c>
      <c r="AB26" s="175">
        <f>SUM(AB27:AB86)</f>
        <v>502.29467</v>
      </c>
      <c r="AC26" s="173" t="s">
        <v>424</v>
      </c>
      <c r="AD26" s="175">
        <f>SUM(AD27:AD86)</f>
        <v>602.753604</v>
      </c>
      <c r="AE26" s="175">
        <f>SUM(AE27:AE86)</f>
        <v>602.753604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452.02566999999999</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502.29467</v>
      </c>
      <c r="Q27" s="205" t="s">
        <v>515</v>
      </c>
      <c r="R27" s="206">
        <v>502.29467</v>
      </c>
      <c r="S27" s="205" t="s">
        <v>516</v>
      </c>
      <c r="T27" s="205" t="s">
        <v>516</v>
      </c>
      <c r="U27" s="205">
        <v>3</v>
      </c>
      <c r="V27" s="205">
        <v>1</v>
      </c>
      <c r="W27" s="205" t="s">
        <v>517</v>
      </c>
      <c r="X27" s="205">
        <v>502.29467</v>
      </c>
      <c r="Y27" s="205" t="s">
        <v>518</v>
      </c>
      <c r="Z27" s="205">
        <v>1</v>
      </c>
      <c r="AA27" s="205">
        <v>502.29467</v>
      </c>
      <c r="AB27" s="206">
        <v>502.29467</v>
      </c>
      <c r="AC27" s="205" t="s">
        <v>519</v>
      </c>
      <c r="AD27" s="206">
        <v>602.753604</v>
      </c>
      <c r="AE27" s="247">
        <f>IF(IFERROR(AD27-AY27,"нд")&lt;0,0,IFERROR(AD27-AY27,"нд"))</f>
        <v>602.753604</v>
      </c>
      <c r="AF27" s="205">
        <v>32211411404</v>
      </c>
      <c r="AG27" s="205" t="s">
        <v>520</v>
      </c>
      <c r="AH27" s="205" t="s">
        <v>521</v>
      </c>
      <c r="AI27" s="207">
        <v>44712</v>
      </c>
      <c r="AJ27" s="207">
        <v>44706</v>
      </c>
      <c r="AK27" s="207">
        <v>44735</v>
      </c>
      <c r="AL27" s="207">
        <v>44735</v>
      </c>
      <c r="AM27" s="205" t="s">
        <v>424</v>
      </c>
      <c r="AN27" s="205" t="s">
        <v>424</v>
      </c>
      <c r="AO27" s="205" t="s">
        <v>424</v>
      </c>
      <c r="AP27" s="205" t="s">
        <v>424</v>
      </c>
      <c r="AQ27" s="207">
        <v>44755</v>
      </c>
      <c r="AR27" s="207">
        <v>44796</v>
      </c>
      <c r="AS27" s="207">
        <v>44755</v>
      </c>
      <c r="AT27" s="207">
        <v>44796</v>
      </c>
      <c r="AU27" s="207">
        <v>44925</v>
      </c>
      <c r="AV27" s="205" t="s">
        <v>424</v>
      </c>
      <c r="AW27" s="205" t="s">
        <v>424</v>
      </c>
      <c r="AX27" s="208">
        <v>452.02566999999999</v>
      </c>
      <c r="AY27" s="208">
        <v>0</v>
      </c>
      <c r="AZ27" s="206" t="s">
        <v>522</v>
      </c>
      <c r="BA27" s="206" t="s">
        <v>523</v>
      </c>
      <c r="BB27" s="206" t="s">
        <v>519</v>
      </c>
      <c r="BC27" s="206" t="s">
        <v>524</v>
      </c>
      <c r="BD27" s="206"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M_00.0044.000044</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Восточная в части инженерно-технических средств охраны (въездные выездные ворота)</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45384</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0.54243080399999999</v>
      </c>
    </row>
    <row r="28" spans="1:2" ht="93.75" customHeight="1" x14ac:dyDescent="0.25">
      <c r="A28" s="155" t="s">
        <v>309</v>
      </c>
      <c r="B28" s="158" t="s">
        <v>528</v>
      </c>
    </row>
    <row r="29" spans="1:2" ht="28.5" x14ac:dyDescent="0.25">
      <c r="A29" s="156" t="s">
        <v>310</v>
      </c>
      <c r="B29" s="167">
        <f>'7. Паспорт отчет о закупке'!$AB$26*1.2/1000</f>
        <v>0.602753604</v>
      </c>
    </row>
    <row r="30" spans="1:2" ht="28.5" x14ac:dyDescent="0.25">
      <c r="A30" s="156" t="s">
        <v>311</v>
      </c>
      <c r="B30" s="167">
        <f>'7. Паспорт отчет о закупке'!$AD$26/1000</f>
        <v>0.602753604</v>
      </c>
    </row>
    <row r="31" spans="1:2" x14ac:dyDescent="0.25">
      <c r="A31" s="155" t="s">
        <v>312</v>
      </c>
      <c r="B31" s="157"/>
    </row>
    <row r="32" spans="1:2" ht="28.5" x14ac:dyDescent="0.25">
      <c r="A32" s="156" t="s">
        <v>313</v>
      </c>
      <c r="B32" s="167">
        <f>SUM(SUMIF(B33,"&gt;0",B33),SUMIF(B37,"&gt;0",B37),SUMIF(B41,"&gt;0",B41),SUMIF(B45,"&gt;0",B45),SUMIF(B49,"&gt;0",B49),SUMIF(B53,"&gt;0",B53))</f>
        <v>0.602753604</v>
      </c>
    </row>
    <row r="33" spans="1:2" ht="30" x14ac:dyDescent="0.25">
      <c r="A33" s="164" t="s">
        <v>432</v>
      </c>
      <c r="B33" s="157">
        <f>IFERROR(IF(VLOOKUP(1,'7. Паспорт отчет о закупке'!$A$27:$CD$86,52,0)="ИП",VLOOKUP(1,'7. Паспорт отчет о закупке'!$A$27:$CD$86,30,0)/1000,"нд"),"нд")</f>
        <v>0.602753604</v>
      </c>
    </row>
    <row r="34" spans="1:2" x14ac:dyDescent="0.25">
      <c r="A34" s="164" t="s">
        <v>314</v>
      </c>
      <c r="B34" s="157">
        <f>IF(B33="нд","нд",$B33/$B$27*100)</f>
        <v>111.1208286024995</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0.45202566999999999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111.1208286024995</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100</v>
      </c>
    </row>
    <row r="91" spans="1:7" x14ac:dyDescent="0.25">
      <c r="A91" s="154" t="s">
        <v>440</v>
      </c>
      <c r="B91" s="167">
        <f>'6.2. Паспорт фин осв ввод'!D34-'6.2. Паспорт фин осв ввод'!E34</f>
        <v>0.45202567000000005</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M_00.0044.000044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Восточная в части инженерно-технических средств охраны (въездные выездные ворота)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M_00.0044.000044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Восточная в части инженерно-технических средств охраны (въездные выездные ворота)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M_00.0044.000044</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Восточная в части инженерно-технических средств охраны (въездные выездные ворота)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M_00.0044.000044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Модернизация ПС 220 кВ Восточная в части инженерно-технических средств охраны (въездные выездные ворота)</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44736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M_00.0044.000044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Восточная в части инженерно-технических средств охраны (въездные выездные ворота)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M_00.0044.000044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Восточная в части инженерно-технических средств охраны (въездные выездные ворота)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M_00.0044.000044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Восточная в части инженерно-технических средств охраны (въездные выездные ворота)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C25" sqref="C25:D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M_00.0044.000044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Восточная в части инженерно-технических средств охраны (въездные выездные ворота)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44736</v>
      </c>
      <c r="D25" s="285">
        <v>45380</v>
      </c>
      <c r="E25" s="285">
        <v>44736</v>
      </c>
      <c r="F25" s="285">
        <v>45380</v>
      </c>
      <c r="G25" s="286">
        <v>1</v>
      </c>
      <c r="H25" s="286" t="s">
        <v>424</v>
      </c>
      <c r="I25" s="280" t="s">
        <v>529</v>
      </c>
      <c r="J25" s="280" t="s">
        <v>424</v>
      </c>
      <c r="L25" s="246"/>
      <c r="N25" s="238" t="str">
        <f>CONCATENATE($A$12,A25)</f>
        <v>M_00.0044.0000441</v>
      </c>
    </row>
    <row r="26" spans="1:14" x14ac:dyDescent="0.25">
      <c r="A26" s="281" t="s">
        <v>451</v>
      </c>
      <c r="B26" s="281" t="s">
        <v>452</v>
      </c>
      <c r="C26" s="285" t="s">
        <v>424</v>
      </c>
      <c r="D26" s="285" t="s">
        <v>424</v>
      </c>
      <c r="E26" s="285" t="s">
        <v>424</v>
      </c>
      <c r="F26" s="285" t="s">
        <v>424</v>
      </c>
      <c r="G26" s="286" t="s">
        <v>424</v>
      </c>
      <c r="H26" s="286" t="s">
        <v>424</v>
      </c>
      <c r="I26" s="280" t="s">
        <v>518</v>
      </c>
      <c r="J26" s="281" t="s">
        <v>424</v>
      </c>
      <c r="N26" s="238" t="str">
        <f t="shared" ref="N26:N54" si="0">CONCATENATE($A$12,A26)</f>
        <v>M_00.0044.0000441.1.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M_00.0044.0000441.2.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M_00.0044.0000441.2.1.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M_00.0044.0000441.3.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M_00.0044.0000441.4.</v>
      </c>
    </row>
    <row r="31" spans="1:14" x14ac:dyDescent="0.25">
      <c r="A31" s="281" t="s">
        <v>461</v>
      </c>
      <c r="B31" s="281" t="s">
        <v>462</v>
      </c>
      <c r="C31" s="285">
        <v>44736</v>
      </c>
      <c r="D31" s="285">
        <v>44796</v>
      </c>
      <c r="E31" s="285">
        <v>44736</v>
      </c>
      <c r="F31" s="285">
        <v>44796</v>
      </c>
      <c r="G31" s="286">
        <v>1</v>
      </c>
      <c r="H31" s="286" t="s">
        <v>424</v>
      </c>
      <c r="I31" s="280" t="s">
        <v>518</v>
      </c>
      <c r="J31" s="281" t="s">
        <v>424</v>
      </c>
      <c r="N31" s="238" t="str">
        <f t="shared" si="0"/>
        <v>M_00.0044.0000441.5.</v>
      </c>
    </row>
    <row r="32" spans="1:14" x14ac:dyDescent="0.25">
      <c r="A32" s="281" t="s">
        <v>463</v>
      </c>
      <c r="B32" s="281" t="s">
        <v>464</v>
      </c>
      <c r="C32" s="285">
        <v>44917</v>
      </c>
      <c r="D32" s="285">
        <v>45380</v>
      </c>
      <c r="E32" s="285">
        <v>44917</v>
      </c>
      <c r="F32" s="285">
        <v>45380</v>
      </c>
      <c r="G32" s="286">
        <v>1</v>
      </c>
      <c r="H32" s="286" t="s">
        <v>424</v>
      </c>
      <c r="I32" s="280" t="s">
        <v>518</v>
      </c>
      <c r="J32" s="281" t="s">
        <v>424</v>
      </c>
      <c r="N32" s="238" t="str">
        <f t="shared" si="0"/>
        <v>M_00.0044.0000441.6.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M_00.0044.0000441.7.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M_00.0044.0000441.8.</v>
      </c>
    </row>
    <row r="35" spans="1:14" x14ac:dyDescent="0.25">
      <c r="A35" s="281" t="s">
        <v>469</v>
      </c>
      <c r="B35" s="281" t="s">
        <v>470</v>
      </c>
      <c r="C35" s="285">
        <v>44867</v>
      </c>
      <c r="D35" s="285">
        <v>45180</v>
      </c>
      <c r="E35" s="285">
        <v>44867</v>
      </c>
      <c r="F35" s="285">
        <v>45180</v>
      </c>
      <c r="G35" s="286">
        <v>1</v>
      </c>
      <c r="H35" s="286" t="s">
        <v>424</v>
      </c>
      <c r="I35" s="280" t="s">
        <v>518</v>
      </c>
      <c r="J35" s="281" t="s">
        <v>424</v>
      </c>
      <c r="N35" s="238" t="str">
        <f t="shared" si="0"/>
        <v>M_00.0044.0000441.9.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M_00.0044.0000441.10.</v>
      </c>
    </row>
    <row r="37" spans="1:14" x14ac:dyDescent="0.25">
      <c r="A37" s="281" t="s">
        <v>473</v>
      </c>
      <c r="B37" s="281" t="s">
        <v>474</v>
      </c>
      <c r="C37" s="285">
        <v>44917</v>
      </c>
      <c r="D37" s="285">
        <v>45380</v>
      </c>
      <c r="E37" s="285">
        <v>44917</v>
      </c>
      <c r="F37" s="285">
        <v>45380</v>
      </c>
      <c r="G37" s="286">
        <v>1</v>
      </c>
      <c r="H37" s="286" t="s">
        <v>424</v>
      </c>
      <c r="I37" s="280" t="s">
        <v>518</v>
      </c>
      <c r="J37" s="281" t="s">
        <v>424</v>
      </c>
      <c r="N37" s="238" t="str">
        <f t="shared" si="0"/>
        <v>M_00.0044.0000441.11.</v>
      </c>
    </row>
    <row r="38" spans="1:14" x14ac:dyDescent="0.25">
      <c r="A38" s="280">
        <v>2</v>
      </c>
      <c r="B38" s="280" t="s">
        <v>510</v>
      </c>
      <c r="C38" s="285">
        <v>44736</v>
      </c>
      <c r="D38" s="285">
        <v>44796</v>
      </c>
      <c r="E38" s="285">
        <v>44736</v>
      </c>
      <c r="F38" s="285">
        <v>44796</v>
      </c>
      <c r="G38" s="286">
        <v>1</v>
      </c>
      <c r="H38" s="286" t="s">
        <v>424</v>
      </c>
      <c r="I38" s="280" t="s">
        <v>529</v>
      </c>
      <c r="J38" s="280" t="s">
        <v>424</v>
      </c>
      <c r="N38" s="238" t="str">
        <f t="shared" si="0"/>
        <v>M_00.0044.0000442</v>
      </c>
    </row>
    <row r="39" spans="1:14" ht="173.25" customHeight="1" x14ac:dyDescent="0.25">
      <c r="A39" s="282" t="s">
        <v>475</v>
      </c>
      <c r="B39" s="281" t="s">
        <v>476</v>
      </c>
      <c r="C39" s="285">
        <v>44736</v>
      </c>
      <c r="D39" s="285">
        <v>44796</v>
      </c>
      <c r="E39" s="285">
        <v>44736</v>
      </c>
      <c r="F39" s="285">
        <v>44796</v>
      </c>
      <c r="G39" s="286">
        <v>1</v>
      </c>
      <c r="H39" s="286" t="s">
        <v>424</v>
      </c>
      <c r="I39" s="280" t="s">
        <v>518</v>
      </c>
      <c r="J39" s="281" t="s">
        <v>424</v>
      </c>
      <c r="N39" s="238" t="str">
        <f t="shared" si="0"/>
        <v>M_00.0044.0000442.1.</v>
      </c>
    </row>
    <row r="40" spans="1:14" x14ac:dyDescent="0.25">
      <c r="A40" s="282" t="s">
        <v>477</v>
      </c>
      <c r="B40" s="281" t="s">
        <v>478</v>
      </c>
      <c r="C40" s="285" t="s">
        <v>424</v>
      </c>
      <c r="D40" s="285" t="s">
        <v>424</v>
      </c>
      <c r="E40" s="285" t="s">
        <v>424</v>
      </c>
      <c r="F40" s="285" t="s">
        <v>424</v>
      </c>
      <c r="G40" s="286" t="s">
        <v>424</v>
      </c>
      <c r="H40" s="286" t="s">
        <v>424</v>
      </c>
      <c r="I40" s="280" t="s">
        <v>518</v>
      </c>
      <c r="J40" s="281" t="s">
        <v>424</v>
      </c>
      <c r="N40" s="238" t="str">
        <f t="shared" si="0"/>
        <v>M_00.0044.0000442.2.</v>
      </c>
    </row>
    <row r="41" spans="1:14" x14ac:dyDescent="0.25">
      <c r="A41" s="280">
        <v>3</v>
      </c>
      <c r="B41" s="280" t="s">
        <v>479</v>
      </c>
      <c r="C41" s="285">
        <v>44846</v>
      </c>
      <c r="D41" s="285">
        <v>45374</v>
      </c>
      <c r="E41" s="285">
        <v>44846</v>
      </c>
      <c r="F41" s="285">
        <v>45374</v>
      </c>
      <c r="G41" s="286">
        <v>1</v>
      </c>
      <c r="H41" s="286" t="s">
        <v>424</v>
      </c>
      <c r="I41" s="280" t="s">
        <v>529</v>
      </c>
      <c r="J41" s="280" t="s">
        <v>424</v>
      </c>
      <c r="N41" s="238" t="str">
        <f t="shared" si="0"/>
        <v>M_00.0044.0000443</v>
      </c>
    </row>
    <row r="42" spans="1:14" x14ac:dyDescent="0.25">
      <c r="A42" s="281" t="s">
        <v>480</v>
      </c>
      <c r="B42" s="281" t="s">
        <v>481</v>
      </c>
      <c r="C42" s="285">
        <v>44846</v>
      </c>
      <c r="D42" s="285">
        <v>45290</v>
      </c>
      <c r="E42" s="285">
        <v>44846</v>
      </c>
      <c r="F42" s="285">
        <v>45290</v>
      </c>
      <c r="G42" s="286">
        <v>1</v>
      </c>
      <c r="H42" s="286" t="s">
        <v>424</v>
      </c>
      <c r="I42" s="280" t="s">
        <v>518</v>
      </c>
      <c r="J42" s="281" t="s">
        <v>424</v>
      </c>
      <c r="N42" s="238" t="str">
        <f t="shared" si="0"/>
        <v>M_00.0044.0000443.1.</v>
      </c>
    </row>
    <row r="43" spans="1:14" x14ac:dyDescent="0.25">
      <c r="A43" s="281" t="s">
        <v>482</v>
      </c>
      <c r="B43" s="281" t="s">
        <v>483</v>
      </c>
      <c r="C43" s="285" t="s">
        <v>424</v>
      </c>
      <c r="D43" s="285" t="s">
        <v>424</v>
      </c>
      <c r="E43" s="285" t="s">
        <v>424</v>
      </c>
      <c r="F43" s="285" t="s">
        <v>424</v>
      </c>
      <c r="G43" s="286" t="s">
        <v>424</v>
      </c>
      <c r="H43" s="286" t="s">
        <v>424</v>
      </c>
      <c r="I43" s="280" t="s">
        <v>518</v>
      </c>
      <c r="J43" s="281" t="s">
        <v>424</v>
      </c>
      <c r="N43" s="238" t="str">
        <f t="shared" si="0"/>
        <v>M_00.0044.0000443.2.</v>
      </c>
    </row>
    <row r="44" spans="1:14" x14ac:dyDescent="0.25">
      <c r="A44" s="281" t="s">
        <v>484</v>
      </c>
      <c r="B44" s="281" t="s">
        <v>485</v>
      </c>
      <c r="C44" s="285" t="s">
        <v>424</v>
      </c>
      <c r="D44" s="285" t="s">
        <v>424</v>
      </c>
      <c r="E44" s="285" t="s">
        <v>424</v>
      </c>
      <c r="F44" s="285" t="s">
        <v>424</v>
      </c>
      <c r="G44" s="286" t="s">
        <v>424</v>
      </c>
      <c r="H44" s="286" t="s">
        <v>424</v>
      </c>
      <c r="I44" s="280" t="s">
        <v>518</v>
      </c>
      <c r="J44" s="281" t="s">
        <v>424</v>
      </c>
      <c r="N44" s="238" t="str">
        <f t="shared" si="0"/>
        <v>M_00.0044.0000443.3.</v>
      </c>
    </row>
    <row r="45" spans="1:14" ht="31.5" x14ac:dyDescent="0.25">
      <c r="A45" s="281" t="s">
        <v>486</v>
      </c>
      <c r="B45" s="281" t="s">
        <v>487</v>
      </c>
      <c r="C45" s="285" t="s">
        <v>424</v>
      </c>
      <c r="D45" s="285" t="s">
        <v>424</v>
      </c>
      <c r="E45" s="285" t="s">
        <v>424</v>
      </c>
      <c r="F45" s="285" t="s">
        <v>424</v>
      </c>
      <c r="G45" s="286" t="s">
        <v>424</v>
      </c>
      <c r="H45" s="286" t="s">
        <v>424</v>
      </c>
      <c r="I45" s="280" t="s">
        <v>518</v>
      </c>
      <c r="J45" s="281" t="s">
        <v>424</v>
      </c>
      <c r="N45" s="238" t="str">
        <f t="shared" si="0"/>
        <v>M_00.0044.0000443.4.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M_00.0044.0000443.5.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M_00.0044.0000443.6.</v>
      </c>
    </row>
    <row r="48" spans="1:14" x14ac:dyDescent="0.25">
      <c r="A48" s="280">
        <v>4</v>
      </c>
      <c r="B48" s="280" t="s">
        <v>492</v>
      </c>
      <c r="C48" s="285">
        <v>45374</v>
      </c>
      <c r="D48" s="285">
        <v>45384</v>
      </c>
      <c r="E48" s="285">
        <v>45374</v>
      </c>
      <c r="F48" s="285">
        <v>45384</v>
      </c>
      <c r="G48" s="286">
        <v>1</v>
      </c>
      <c r="H48" s="286" t="s">
        <v>424</v>
      </c>
      <c r="I48" s="280" t="s">
        <v>529</v>
      </c>
      <c r="J48" s="280" t="s">
        <v>424</v>
      </c>
      <c r="N48" s="238" t="str">
        <f t="shared" si="0"/>
        <v>M_00.0044.0000444</v>
      </c>
    </row>
    <row r="49" spans="1:14" x14ac:dyDescent="0.25">
      <c r="A49" s="281" t="s">
        <v>493</v>
      </c>
      <c r="B49" s="281" t="s">
        <v>494</v>
      </c>
      <c r="C49" s="285">
        <v>45375</v>
      </c>
      <c r="D49" s="285">
        <v>45384</v>
      </c>
      <c r="E49" s="285">
        <v>45375</v>
      </c>
      <c r="F49" s="285">
        <v>45384</v>
      </c>
      <c r="G49" s="286">
        <v>1</v>
      </c>
      <c r="H49" s="286" t="s">
        <v>424</v>
      </c>
      <c r="I49" s="280" t="s">
        <v>518</v>
      </c>
      <c r="J49" s="281" t="s">
        <v>424</v>
      </c>
      <c r="N49" s="238" t="str">
        <f t="shared" si="0"/>
        <v>M_00.0044.0000444.1.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M_00.0044.0000444.2.</v>
      </c>
    </row>
    <row r="51" spans="1:14" ht="31.5" x14ac:dyDescent="0.25">
      <c r="A51" s="281" t="s">
        <v>497</v>
      </c>
      <c r="B51" s="281" t="s">
        <v>498</v>
      </c>
      <c r="C51" s="285" t="s">
        <v>424</v>
      </c>
      <c r="D51" s="285" t="s">
        <v>424</v>
      </c>
      <c r="E51" s="285" t="s">
        <v>424</v>
      </c>
      <c r="F51" s="285" t="s">
        <v>424</v>
      </c>
      <c r="G51" s="286" t="s">
        <v>424</v>
      </c>
      <c r="H51" s="286" t="s">
        <v>424</v>
      </c>
      <c r="I51" s="280" t="s">
        <v>518</v>
      </c>
      <c r="J51" s="281" t="s">
        <v>424</v>
      </c>
      <c r="N51" s="238" t="str">
        <f t="shared" si="0"/>
        <v>M_00.0044.0000444.3.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M_00.0044.0000444.4.</v>
      </c>
    </row>
    <row r="53" spans="1:14" x14ac:dyDescent="0.25">
      <c r="A53" s="281" t="s">
        <v>501</v>
      </c>
      <c r="B53" s="284" t="s">
        <v>502</v>
      </c>
      <c r="C53" s="285">
        <v>45374</v>
      </c>
      <c r="D53" s="285">
        <v>45384</v>
      </c>
      <c r="E53" s="285">
        <v>45374</v>
      </c>
      <c r="F53" s="285">
        <v>45384</v>
      </c>
      <c r="G53" s="286">
        <v>1</v>
      </c>
      <c r="H53" s="286" t="s">
        <v>424</v>
      </c>
      <c r="I53" s="280" t="s">
        <v>518</v>
      </c>
      <c r="J53" s="281" t="s">
        <v>424</v>
      </c>
      <c r="N53" s="238" t="str">
        <f t="shared" si="0"/>
        <v>M_00.0044.0000444.5.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M_00.0044.0000444.6.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2025-11-11T08:46:24Z</dcterms:modified>
</cp:coreProperties>
</file>